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aniohan/Documents/Eran Docs/Accounting for Entrepreneurs/2026B/"/>
    </mc:Choice>
  </mc:AlternateContent>
  <xr:revisionPtr revIDLastSave="0" documentId="13_ncr:1_{B8893043-7F5E-B346-A20C-B23F073B0FCD}" xr6:coauthVersionLast="47" xr6:coauthVersionMax="47" xr10:uidLastSave="{00000000-0000-0000-0000-000000000000}"/>
  <bookViews>
    <workbookView xWindow="0" yWindow="660" windowWidth="30240" windowHeight="18980" xr2:uid="{548308DD-8365-7D43-A786-892BD293D5DC}"/>
  </bookViews>
  <sheets>
    <sheet name="Question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0" i="1" l="1"/>
  <c r="H49" i="1"/>
  <c r="H47" i="1" s="1"/>
  <c r="H52" i="1"/>
  <c r="H40" i="1"/>
  <c r="H31" i="1"/>
  <c r="H28" i="1"/>
  <c r="H34" i="1"/>
  <c r="H37" i="1"/>
  <c r="H43" i="1"/>
  <c r="H13" i="1"/>
  <c r="G37" i="1" l="1"/>
  <c r="G13" i="1"/>
  <c r="G34" i="1" s="1"/>
  <c r="F13" i="1"/>
  <c r="F34" i="1" s="1"/>
  <c r="G49" i="1"/>
  <c r="F49" i="1"/>
  <c r="G43" i="1"/>
  <c r="F43" i="1"/>
  <c r="F40" i="1"/>
  <c r="F52" i="1" s="1"/>
  <c r="G40" i="1"/>
  <c r="G52" i="1" s="1"/>
  <c r="E40" i="1"/>
  <c r="F37" i="1"/>
  <c r="E37" i="1"/>
  <c r="G31" i="1"/>
  <c r="F31" i="1"/>
  <c r="G28" i="1"/>
  <c r="F28" i="1"/>
  <c r="G14" i="1"/>
  <c r="F14" i="1"/>
  <c r="F47" i="1" l="1"/>
  <c r="G47" i="1"/>
</calcChain>
</file>

<file path=xl/sharedStrings.xml><?xml version="1.0" encoding="utf-8"?>
<sst xmlns="http://schemas.openxmlformats.org/spreadsheetml/2006/main" count="52" uniqueCount="52">
  <si>
    <t>CoreWeave Filing:</t>
  </si>
  <si>
    <t>S-1/A SEC Filing</t>
  </si>
  <si>
    <t>Current Assets</t>
  </si>
  <si>
    <t>Current Liabilities</t>
  </si>
  <si>
    <t>Total Shareholders Equity</t>
  </si>
  <si>
    <t>Key Numbers</t>
  </si>
  <si>
    <t>Revenue</t>
  </si>
  <si>
    <t>Cash Flow from Operation</t>
  </si>
  <si>
    <t>Depreciation</t>
  </si>
  <si>
    <t>Statement</t>
  </si>
  <si>
    <t>Net Loss</t>
  </si>
  <si>
    <t>CAPEX (Purchase of PP&amp;E)</t>
  </si>
  <si>
    <t>Current Ration</t>
  </si>
  <si>
    <t>Quick Ratio</t>
  </si>
  <si>
    <t>Debt to Equity</t>
  </si>
  <si>
    <t>FCF margin</t>
  </si>
  <si>
    <t>EBITDA</t>
  </si>
  <si>
    <t>ROE</t>
  </si>
  <si>
    <t>(Current Assets / Current Liabilities)</t>
  </si>
  <si>
    <t>Cash and Cash Equivalents</t>
  </si>
  <si>
    <t>Marketable securities</t>
  </si>
  <si>
    <t>Accounts Receivables</t>
  </si>
  <si>
    <t>( (Cash+Cash Equivalents+Marketable Securities+AR) / Current Liabilities</t>
  </si>
  <si>
    <t>( (Operating Cash Flow - CAPEX) / Revenue)</t>
  </si>
  <si>
    <t>(Operating Income+Depreciation &amp; Amortizations)</t>
  </si>
  <si>
    <t>Operating Income (Loss)</t>
  </si>
  <si>
    <t>(Net Icome / Total Shareholders Equity)</t>
  </si>
  <si>
    <t>a)</t>
  </si>
  <si>
    <t>Balance Sheet</t>
  </si>
  <si>
    <t>P &amp;L</t>
  </si>
  <si>
    <t>Cash Flow</t>
  </si>
  <si>
    <t>b)</t>
  </si>
  <si>
    <t>Growth %</t>
  </si>
  <si>
    <t>Profitability %</t>
  </si>
  <si>
    <t>(EBITDA Margin = EBITDA / Revenue)</t>
  </si>
  <si>
    <t>(YoY change in Revenue)</t>
  </si>
  <si>
    <t>"Rule of 40" - Growth + Profiability</t>
  </si>
  <si>
    <t>c)</t>
  </si>
  <si>
    <t>This means current assets don't cover current liabilities, a common characteristic of rapidly expanding, capital-intensive businesses relying on external financing.</t>
  </si>
  <si>
    <t>indicating strong operational profitability before non-cash expenses and financing costs. This suggests their core service is highly efficient.</t>
  </si>
  <si>
    <t>In summary, CoreWeave's financial position is defined by aggressive growth fueled by debt and substantial capital investment, rather than immediate profitability or strong liquidity.</t>
  </si>
  <si>
    <t>CoreWeave presents a interesting, yet complex, financial picture, characterized by hyper-growth alongside significant investment and leverage.</t>
  </si>
  <si>
    <t>Long-Term Liabilities</t>
  </si>
  <si>
    <t>Total Debt (Short and Long Term)</t>
  </si>
  <si>
    <t>(Total Debt / Total Shareholders Equity)</t>
  </si>
  <si>
    <t>A short analysis on CoreWeave financial position and health (using the above ratios):</t>
  </si>
  <si>
    <t>10-K Filing</t>
  </si>
  <si>
    <r>
      <t>Liquidity and Solvency:</t>
    </r>
    <r>
      <rPr>
        <sz val="12"/>
        <color theme="1"/>
        <rFont val="Arial"/>
        <family val="2"/>
      </rPr>
      <t xml:space="preserve"> CoreWeave's </t>
    </r>
    <r>
      <rPr>
        <b/>
        <sz val="12"/>
        <color theme="1"/>
        <rFont val="Arial"/>
        <family val="2"/>
      </rPr>
      <t>current ratio</t>
    </r>
    <r>
      <rPr>
        <sz val="12"/>
        <color theme="1"/>
        <rFont val="Arial"/>
        <family val="2"/>
      </rPr>
      <t xml:space="preserve"> (0.39 in 2024, 0.46) and </t>
    </r>
    <r>
      <rPr>
        <b/>
        <sz val="12"/>
        <color theme="1"/>
        <rFont val="Arial"/>
        <family val="2"/>
      </rPr>
      <t>quick ratio</t>
    </r>
    <r>
      <rPr>
        <sz val="12"/>
        <color theme="1"/>
        <rFont val="Arial"/>
        <family val="2"/>
      </rPr>
      <t xml:space="preserve"> (0.36 in 2024, 0.39) are both well below 1.0, indicating negative working capital and limited immediate liquidity.</t>
    </r>
  </si>
  <si>
    <r>
      <t xml:space="preserve">The </t>
    </r>
    <r>
      <rPr>
        <b/>
        <sz val="12"/>
        <color theme="1"/>
        <rFont val="Arial"/>
        <family val="2"/>
      </rPr>
      <t>debt-to-equity ratio</t>
    </r>
    <r>
      <rPr>
        <sz val="12"/>
        <color theme="1"/>
        <rFont val="Arial"/>
        <family val="2"/>
      </rPr>
      <t xml:space="preserve"> of approximately 19.16 in 2024, 6.41 in 2025 is still exceptionally high, signifying a heavy reliance on debt to fund their massive infrastructure build-out</t>
    </r>
  </si>
  <si>
    <r>
      <t xml:space="preserve">Profitability and Efficiency: Net losses widened to $863 million in 2024, $1,167 million in 2025 CoreWeave's </t>
    </r>
    <r>
      <rPr>
        <b/>
        <sz val="12"/>
        <color theme="1"/>
        <rFont val="Arial"/>
        <family val="2"/>
      </rPr>
      <t>EBITDA</t>
    </r>
    <r>
      <rPr>
        <sz val="12"/>
        <color theme="1"/>
        <rFont val="Arial"/>
        <family val="2"/>
      </rPr>
      <t xml:space="preserve"> soared to $2.4 billion (46% margin) in 2025, </t>
    </r>
  </si>
  <si>
    <r>
      <t xml:space="preserve">However, the </t>
    </r>
    <r>
      <rPr>
        <b/>
        <sz val="12"/>
        <color theme="1"/>
        <rFont val="Arial"/>
        <family val="2"/>
      </rPr>
      <t>FCF margin</t>
    </r>
    <r>
      <rPr>
        <sz val="12"/>
        <color theme="1"/>
        <rFont val="Arial"/>
        <family val="2"/>
      </rPr>
      <t xml:space="preserve"> remains negative (e.g., burning $10.3 billion in FCF in 2025), reflecting the enormous capital expenditures required for their growth.</t>
    </r>
  </si>
  <si>
    <r>
      <t xml:space="preserve">The </t>
    </r>
    <r>
      <rPr>
        <b/>
        <sz val="12"/>
        <color theme="1"/>
        <rFont val="Arial"/>
        <family val="2"/>
      </rPr>
      <t>"Role of 40"</t>
    </r>
    <r>
      <rPr>
        <sz val="12"/>
        <color theme="1"/>
        <rFont val="Arial"/>
        <family val="2"/>
      </rPr>
      <t xml:space="preserve"> (revenue growth rate + EBITDA margin) is impressive, approximately 900% in 2024 (837% growth + 62% EBITDA margin),  and 315% (268% growth + 47% EBITDA margin) in 2025 far surpassing the typical benchmark of 40%.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</si>
</sst>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2" fontId="4" fillId="0" borderId="0" xfId="0" applyNumberFormat="1" applyFont="1"/>
    <xf numFmtId="0" fontId="5" fillId="0" borderId="0" xfId="2" applyFont="1"/>
    <xf numFmtId="0" fontId="3" fillId="0" borderId="0" xfId="0" applyFont="1"/>
    <xf numFmtId="0" fontId="3" fillId="0" borderId="0" xfId="0" applyFont="1" applyAlignment="1">
      <alignment horizontal="center"/>
    </xf>
    <xf numFmtId="41" fontId="4" fillId="0" borderId="0" xfId="0" applyNumberFormat="1" applyFont="1"/>
    <xf numFmtId="0" fontId="4" fillId="0" borderId="0" xfId="0" quotePrefix="1" applyFont="1"/>
    <xf numFmtId="9" fontId="4" fillId="0" borderId="0" xfId="0" applyNumberFormat="1" applyFont="1"/>
    <xf numFmtId="9" fontId="4" fillId="0" borderId="0" xfId="1" applyFont="1"/>
    <xf numFmtId="0" fontId="4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 vertical="center" textRotation="45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ec.gov/Archives/edgar/data/1769628/000176962826000104/crwv-20251231.htm" TargetMode="External"/><Relationship Id="rId1" Type="http://schemas.openxmlformats.org/officeDocument/2006/relationships/hyperlink" Target="https://www.sec.gov/Archives/edgar/data/1769628/000119312525058309/d899798ds1a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F02CB-7ABA-134A-9FBE-9D44520943E9}">
  <dimension ref="A2:J68"/>
  <sheetViews>
    <sheetView tabSelected="1" zoomScaleNormal="100" workbookViewId="0">
      <selection activeCell="B67" sqref="B67"/>
    </sheetView>
  </sheetViews>
  <sheetFormatPr baseColWidth="10" defaultRowHeight="16" x14ac:dyDescent="0.2"/>
  <cols>
    <col min="1" max="3" width="10.83203125" style="1"/>
    <col min="4" max="4" width="29.83203125" style="1" customWidth="1"/>
    <col min="5" max="5" width="12.5" style="1" bestFit="1" customWidth="1"/>
    <col min="6" max="6" width="14.5" style="1" bestFit="1" customWidth="1"/>
    <col min="7" max="7" width="15.5" style="1" bestFit="1" customWidth="1"/>
    <col min="8" max="8" width="11.6640625" style="1" bestFit="1" customWidth="1"/>
    <col min="9" max="9" width="11.33203125" style="1" bestFit="1" customWidth="1"/>
    <col min="10" max="16384" width="10.83203125" style="1"/>
  </cols>
  <sheetData>
    <row r="2" spans="1:8" x14ac:dyDescent="0.2">
      <c r="B2" s="1" t="s">
        <v>0</v>
      </c>
    </row>
    <row r="3" spans="1:8" x14ac:dyDescent="0.2">
      <c r="B3" s="3" t="s">
        <v>1</v>
      </c>
    </row>
    <row r="4" spans="1:8" x14ac:dyDescent="0.2">
      <c r="B4" s="3" t="s">
        <v>46</v>
      </c>
    </row>
    <row r="5" spans="1:8" x14ac:dyDescent="0.2">
      <c r="A5" s="4" t="s">
        <v>27</v>
      </c>
    </row>
    <row r="6" spans="1:8" x14ac:dyDescent="0.2">
      <c r="A6" s="1" t="s">
        <v>9</v>
      </c>
      <c r="B6" s="1" t="s">
        <v>5</v>
      </c>
      <c r="E6" s="5">
        <v>2022</v>
      </c>
      <c r="F6" s="5">
        <v>2023</v>
      </c>
      <c r="G6" s="5">
        <v>2024</v>
      </c>
      <c r="H6" s="5">
        <v>2025</v>
      </c>
    </row>
    <row r="8" spans="1:8" x14ac:dyDescent="0.2">
      <c r="A8" s="10" t="s">
        <v>28</v>
      </c>
      <c r="B8" s="1" t="s">
        <v>19</v>
      </c>
      <c r="E8" s="6"/>
      <c r="F8" s="6">
        <v>217147</v>
      </c>
      <c r="G8" s="6">
        <v>1361083</v>
      </c>
      <c r="H8" s="6">
        <v>3127</v>
      </c>
    </row>
    <row r="9" spans="1:8" x14ac:dyDescent="0.2">
      <c r="A9" s="10"/>
      <c r="B9" s="1" t="s">
        <v>20</v>
      </c>
      <c r="E9" s="6"/>
      <c r="F9" s="6">
        <v>0</v>
      </c>
      <c r="G9" s="6">
        <v>0</v>
      </c>
      <c r="H9" s="6">
        <v>34</v>
      </c>
    </row>
    <row r="10" spans="1:8" x14ac:dyDescent="0.2">
      <c r="A10" s="10"/>
      <c r="B10" s="1" t="s">
        <v>21</v>
      </c>
      <c r="E10" s="6"/>
      <c r="F10" s="6">
        <v>165379</v>
      </c>
      <c r="G10" s="6">
        <v>416526</v>
      </c>
      <c r="H10" s="6">
        <v>3169</v>
      </c>
    </row>
    <row r="11" spans="1:8" x14ac:dyDescent="0.2">
      <c r="A11" s="10"/>
      <c r="B11" s="1" t="s">
        <v>2</v>
      </c>
      <c r="E11" s="6"/>
      <c r="F11" s="6">
        <v>501992</v>
      </c>
      <c r="G11" s="6">
        <v>1916249</v>
      </c>
      <c r="H11" s="6">
        <v>7488</v>
      </c>
    </row>
    <row r="12" spans="1:8" x14ac:dyDescent="0.2">
      <c r="A12" s="10"/>
      <c r="B12" s="1" t="s">
        <v>3</v>
      </c>
      <c r="E12" s="6"/>
      <c r="F12" s="6">
        <v>998461</v>
      </c>
      <c r="G12" s="6">
        <v>4962581</v>
      </c>
      <c r="H12" s="6">
        <v>16440</v>
      </c>
    </row>
    <row r="13" spans="1:8" x14ac:dyDescent="0.2">
      <c r="A13" s="10"/>
      <c r="B13" s="1" t="s">
        <v>43</v>
      </c>
      <c r="E13" s="6"/>
      <c r="F13" s="6">
        <f>171865+1351389</f>
        <v>1523254</v>
      </c>
      <c r="G13" s="6">
        <f>2468425+5457915</f>
        <v>7926340</v>
      </c>
      <c r="H13" s="6">
        <f>6706+14665</f>
        <v>21371</v>
      </c>
    </row>
    <row r="14" spans="1:8" x14ac:dyDescent="0.2">
      <c r="A14" s="10"/>
      <c r="B14" s="1" t="s">
        <v>42</v>
      </c>
      <c r="E14" s="6"/>
      <c r="F14" s="6">
        <f>5108876-F12</f>
        <v>4110415</v>
      </c>
      <c r="G14" s="6">
        <f>16524086-G12</f>
        <v>11561505</v>
      </c>
      <c r="H14" s="6">
        <v>45967</v>
      </c>
    </row>
    <row r="15" spans="1:8" x14ac:dyDescent="0.2">
      <c r="A15" s="10"/>
      <c r="B15" s="1" t="s">
        <v>4</v>
      </c>
      <c r="E15" s="6"/>
      <c r="F15" s="6">
        <v>-596591</v>
      </c>
      <c r="G15" s="6">
        <v>-413598</v>
      </c>
      <c r="H15" s="6">
        <v>3335</v>
      </c>
    </row>
    <row r="16" spans="1:8" x14ac:dyDescent="0.2">
      <c r="E16" s="6"/>
      <c r="F16" s="6"/>
      <c r="G16" s="6"/>
      <c r="H16" s="6"/>
    </row>
    <row r="17" spans="1:9" x14ac:dyDescent="0.2">
      <c r="A17" s="10" t="s">
        <v>29</v>
      </c>
      <c r="B17" s="1" t="s">
        <v>6</v>
      </c>
      <c r="E17" s="6">
        <v>15830</v>
      </c>
      <c r="F17" s="6">
        <v>228943</v>
      </c>
      <c r="G17" s="6">
        <v>1915426</v>
      </c>
      <c r="H17" s="6">
        <v>5131</v>
      </c>
    </row>
    <row r="18" spans="1:9" x14ac:dyDescent="0.2">
      <c r="A18" s="10"/>
      <c r="B18" s="1" t="s">
        <v>25</v>
      </c>
      <c r="E18" s="6">
        <v>-22880</v>
      </c>
      <c r="F18" s="6">
        <v>-14451</v>
      </c>
      <c r="G18" s="6">
        <v>324358</v>
      </c>
      <c r="H18" s="6">
        <v>-46</v>
      </c>
    </row>
    <row r="19" spans="1:9" x14ac:dyDescent="0.2">
      <c r="A19" s="10"/>
      <c r="B19" s="1" t="s">
        <v>10</v>
      </c>
      <c r="E19" s="6">
        <v>-31055</v>
      </c>
      <c r="F19" s="6">
        <v>-593748</v>
      </c>
      <c r="G19" s="6">
        <v>-863448</v>
      </c>
      <c r="H19" s="6">
        <v>-1167</v>
      </c>
    </row>
    <row r="20" spans="1:9" x14ac:dyDescent="0.2">
      <c r="E20" s="6"/>
      <c r="F20" s="6"/>
      <c r="G20" s="6"/>
      <c r="H20" s="6"/>
    </row>
    <row r="21" spans="1:9" x14ac:dyDescent="0.2">
      <c r="A21" s="11" t="s">
        <v>30</v>
      </c>
      <c r="B21" s="1" t="s">
        <v>7</v>
      </c>
      <c r="E21" s="6">
        <v>910</v>
      </c>
      <c r="F21" s="6">
        <v>1832650</v>
      </c>
      <c r="G21" s="6">
        <v>2749168</v>
      </c>
      <c r="H21" s="6">
        <v>3058</v>
      </c>
    </row>
    <row r="22" spans="1:9" x14ac:dyDescent="0.2">
      <c r="A22" s="11"/>
      <c r="B22" s="1" t="s">
        <v>8</v>
      </c>
      <c r="E22" s="6">
        <v>11695</v>
      </c>
      <c r="F22" s="6">
        <v>103210</v>
      </c>
      <c r="G22" s="6">
        <v>863413</v>
      </c>
      <c r="H22" s="6">
        <v>2454</v>
      </c>
    </row>
    <row r="23" spans="1:9" x14ac:dyDescent="0.2">
      <c r="A23" s="11"/>
      <c r="B23" s="1" t="s">
        <v>11</v>
      </c>
      <c r="E23" s="6">
        <v>72404</v>
      </c>
      <c r="F23" s="6">
        <v>2943130</v>
      </c>
      <c r="G23" s="6">
        <v>8702078</v>
      </c>
      <c r="H23" s="6">
        <v>10309</v>
      </c>
      <c r="I23" s="6"/>
    </row>
    <row r="27" spans="1:9" x14ac:dyDescent="0.2">
      <c r="B27" s="4" t="s">
        <v>12</v>
      </c>
    </row>
    <row r="28" spans="1:9" x14ac:dyDescent="0.2">
      <c r="B28" s="7" t="s">
        <v>18</v>
      </c>
      <c r="F28" s="2">
        <f>F11/F12</f>
        <v>0.50276575649925237</v>
      </c>
      <c r="G28" s="2">
        <f>G11/G12</f>
        <v>0.38613959147467819</v>
      </c>
      <c r="H28" s="2">
        <f>H11/H12</f>
        <v>0.4554744525547445</v>
      </c>
    </row>
    <row r="30" spans="1:9" x14ac:dyDescent="0.2">
      <c r="B30" s="4" t="s">
        <v>13</v>
      </c>
    </row>
    <row r="31" spans="1:9" x14ac:dyDescent="0.2">
      <c r="B31" s="7" t="s">
        <v>22</v>
      </c>
      <c r="E31" s="2"/>
      <c r="F31" s="2">
        <f>(F8+F9+F10)/F12</f>
        <v>0.38311561493137941</v>
      </c>
      <c r="G31" s="2">
        <f>(G8+G9+G10)/G12</f>
        <v>0.3582025159891597</v>
      </c>
      <c r="H31" s="2">
        <f>(H8+H9+H10)/H12</f>
        <v>0.38503649635036497</v>
      </c>
    </row>
    <row r="32" spans="1:9" x14ac:dyDescent="0.2">
      <c r="E32" s="2"/>
      <c r="F32" s="2"/>
      <c r="G32" s="2"/>
      <c r="H32" s="2"/>
    </row>
    <row r="33" spans="1:10" x14ac:dyDescent="0.2">
      <c r="B33" s="4" t="s">
        <v>14</v>
      </c>
      <c r="E33" s="2"/>
      <c r="F33" s="2"/>
      <c r="G33" s="2"/>
      <c r="H33" s="2"/>
    </row>
    <row r="34" spans="1:10" x14ac:dyDescent="0.2">
      <c r="B34" s="7" t="s">
        <v>44</v>
      </c>
      <c r="E34" s="2"/>
      <c r="F34" s="2">
        <f>F13/F15</f>
        <v>-2.55326345855033</v>
      </c>
      <c r="G34" s="2">
        <f>G13/G15</f>
        <v>-19.164357661303971</v>
      </c>
      <c r="H34" s="2">
        <f>H13/H15</f>
        <v>6.408095952023988</v>
      </c>
    </row>
    <row r="35" spans="1:10" x14ac:dyDescent="0.2">
      <c r="E35" s="2"/>
      <c r="F35" s="2"/>
      <c r="G35" s="2"/>
      <c r="H35" s="2"/>
    </row>
    <row r="36" spans="1:10" x14ac:dyDescent="0.2">
      <c r="B36" s="4" t="s">
        <v>15</v>
      </c>
      <c r="E36" s="2"/>
      <c r="F36" s="2"/>
      <c r="G36" s="2"/>
      <c r="H36" s="2"/>
    </row>
    <row r="37" spans="1:10" x14ac:dyDescent="0.2">
      <c r="B37" s="7" t="s">
        <v>23</v>
      </c>
      <c r="E37" s="2">
        <f>(E21-E23)/E17</f>
        <v>-4.5163613392293112</v>
      </c>
      <c r="F37" s="2">
        <f t="shared" ref="F37" si="0">(F21-F23)/F17</f>
        <v>-4.8504649628946943</v>
      </c>
      <c r="G37" s="2">
        <f>(G21-G23)/G17</f>
        <v>-3.1078778297882561</v>
      </c>
      <c r="H37" s="2">
        <f>(H21-H23)/H17</f>
        <v>-1.4131748197232508</v>
      </c>
    </row>
    <row r="38" spans="1:10" x14ac:dyDescent="0.2">
      <c r="E38" s="2"/>
      <c r="F38" s="2"/>
      <c r="G38" s="2"/>
      <c r="H38" s="2"/>
    </row>
    <row r="39" spans="1:10" x14ac:dyDescent="0.2">
      <c r="B39" s="4" t="s">
        <v>16</v>
      </c>
      <c r="E39" s="2"/>
      <c r="F39" s="2"/>
      <c r="G39" s="2"/>
      <c r="H39" s="2"/>
    </row>
    <row r="40" spans="1:10" x14ac:dyDescent="0.2">
      <c r="B40" s="7" t="s">
        <v>24</v>
      </c>
      <c r="E40" s="6">
        <f>E18+E22</f>
        <v>-11185</v>
      </c>
      <c r="F40" s="6">
        <f t="shared" ref="F40:G40" si="1">F18+F22</f>
        <v>88759</v>
      </c>
      <c r="G40" s="6">
        <f t="shared" si="1"/>
        <v>1187771</v>
      </c>
      <c r="H40" s="6">
        <f>(H18+H22)*1000</f>
        <v>2408000</v>
      </c>
      <c r="J40" s="1">
        <f>(H40/1000)/H17</f>
        <v>0.46930422919508868</v>
      </c>
    </row>
    <row r="41" spans="1:10" x14ac:dyDescent="0.2">
      <c r="E41" s="2"/>
      <c r="F41" s="2"/>
      <c r="G41" s="2"/>
      <c r="H41" s="2"/>
    </row>
    <row r="42" spans="1:10" x14ac:dyDescent="0.2">
      <c r="B42" s="4" t="s">
        <v>17</v>
      </c>
      <c r="E42" s="2"/>
      <c r="F42" s="2"/>
      <c r="G42" s="2"/>
      <c r="H42" s="2"/>
    </row>
    <row r="43" spans="1:10" x14ac:dyDescent="0.2">
      <c r="B43" s="7" t="s">
        <v>26</v>
      </c>
      <c r="E43" s="2"/>
      <c r="F43" s="2">
        <f>F19/F15</f>
        <v>0.99523459120234803</v>
      </c>
      <c r="G43" s="2">
        <f>G19/G15</f>
        <v>2.0876503271292415</v>
      </c>
      <c r="H43" s="2">
        <f>H19/H15</f>
        <v>-0.34992503748125936</v>
      </c>
    </row>
    <row r="46" spans="1:10" x14ac:dyDescent="0.2">
      <c r="A46" s="4" t="s">
        <v>31</v>
      </c>
    </row>
    <row r="47" spans="1:10" x14ac:dyDescent="0.2">
      <c r="B47" s="4" t="s">
        <v>36</v>
      </c>
      <c r="F47" s="8">
        <f>F49+F52</f>
        <v>14.850293039006703</v>
      </c>
      <c r="G47" s="8">
        <f>G49+G52</f>
        <v>8.9864961475843597</v>
      </c>
      <c r="H47" s="8">
        <f>H49+H52</f>
        <v>3.1480816917543315</v>
      </c>
    </row>
    <row r="48" spans="1:10" x14ac:dyDescent="0.2">
      <c r="B48" s="4" t="s">
        <v>32</v>
      </c>
    </row>
    <row r="49" spans="1:8" x14ac:dyDescent="0.2">
      <c r="B49" s="7" t="s">
        <v>35</v>
      </c>
      <c r="F49" s="9">
        <f>F17/E17</f>
        <v>14.462602653190146</v>
      </c>
      <c r="G49" s="9">
        <f>G17/F17</f>
        <v>8.366388140279458</v>
      </c>
      <c r="H49" s="9">
        <f>(H17*1000)/G17</f>
        <v>2.6787774625592427</v>
      </c>
    </row>
    <row r="51" spans="1:8" x14ac:dyDescent="0.2">
      <c r="B51" s="4" t="s">
        <v>33</v>
      </c>
    </row>
    <row r="52" spans="1:8" x14ac:dyDescent="0.2">
      <c r="B52" s="7" t="s">
        <v>34</v>
      </c>
      <c r="F52" s="9">
        <f>F40/F17</f>
        <v>0.38769038581655696</v>
      </c>
      <c r="G52" s="9">
        <f>G40/G17</f>
        <v>0.62010800730490245</v>
      </c>
      <c r="H52" s="9">
        <f>H40/(H17*1000)</f>
        <v>0.46930422919508868</v>
      </c>
    </row>
    <row r="55" spans="1:8" x14ac:dyDescent="0.2">
      <c r="A55" s="4" t="s">
        <v>37</v>
      </c>
      <c r="B55" s="1" t="s">
        <v>45</v>
      </c>
    </row>
    <row r="57" spans="1:8" x14ac:dyDescent="0.2">
      <c r="B57" s="1" t="s">
        <v>41</v>
      </c>
    </row>
    <row r="59" spans="1:8" x14ac:dyDescent="0.2">
      <c r="B59" s="4" t="s">
        <v>47</v>
      </c>
    </row>
    <row r="60" spans="1:8" x14ac:dyDescent="0.2">
      <c r="B60" s="1" t="s">
        <v>38</v>
      </c>
    </row>
    <row r="61" spans="1:8" x14ac:dyDescent="0.2">
      <c r="B61" s="1" t="s">
        <v>48</v>
      </c>
    </row>
    <row r="63" spans="1:8" x14ac:dyDescent="0.2">
      <c r="B63" s="1" t="s">
        <v>49</v>
      </c>
    </row>
    <row r="64" spans="1:8" x14ac:dyDescent="0.2">
      <c r="B64" s="1" t="s">
        <v>39</v>
      </c>
    </row>
    <row r="65" spans="2:2" x14ac:dyDescent="0.2">
      <c r="B65" s="1" t="s">
        <v>50</v>
      </c>
    </row>
    <row r="66" spans="2:2" x14ac:dyDescent="0.2">
      <c r="B66" s="1" t="s">
        <v>51</v>
      </c>
    </row>
    <row r="68" spans="2:2" x14ac:dyDescent="0.2">
      <c r="B68" s="1" t="s">
        <v>40</v>
      </c>
    </row>
  </sheetData>
  <mergeCells count="3">
    <mergeCell ref="A8:A15"/>
    <mergeCell ref="A17:A19"/>
    <mergeCell ref="A21:A23"/>
  </mergeCells>
  <hyperlinks>
    <hyperlink ref="B3" r:id="rId1" location="toc899798_24" xr:uid="{37D5AF66-D05F-AE4B-978E-FDAFE7EDF81B}"/>
    <hyperlink ref="B4" r:id="rId2" xr:uid="{751F32F4-BBAA-4B4D-8556-59A354720E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Eran Iohan</dc:creator>
  <cp:lastModifiedBy>Eran Iohan</cp:lastModifiedBy>
  <dcterms:created xsi:type="dcterms:W3CDTF">2025-06-21T12:26:17Z</dcterms:created>
  <dcterms:modified xsi:type="dcterms:W3CDTF">2026-06-13T20:09:45Z</dcterms:modified>
</cp:coreProperties>
</file>